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<sst xmlns="http://schemas.openxmlformats.org/spreadsheetml/2006/main" count="65" uniqueCount="37">
  <si>
    <t>YEAR</t>
  </si>
  <si>
    <t>MONTH</t>
  </si>
  <si>
    <t>_______________________</t>
  </si>
  <si>
    <t>AUGUST</t>
  </si>
  <si>
    <t>PEN</t>
  </si>
  <si>
    <t>ONE</t>
  </si>
  <si>
    <t>Day</t>
  </si>
  <si>
    <t>Opening Stock</t>
  </si>
  <si>
    <t>Mortality</t>
  </si>
  <si>
    <t>Closing Stock</t>
  </si>
  <si>
    <t>Egg Production (Crates)</t>
  </si>
  <si>
    <t>Crack</t>
  </si>
  <si>
    <t>Feed (Kg)</t>
  </si>
  <si>
    <t>Vaccination and Medication</t>
  </si>
  <si>
    <t>Income</t>
  </si>
  <si>
    <t>Expenditure</t>
  </si>
  <si>
    <t>Balance</t>
  </si>
  <si>
    <t>Percentage profit</t>
  </si>
  <si>
    <t>Egg Price (/Crate)</t>
  </si>
  <si>
    <t>Egg Sales Income</t>
  </si>
  <si>
    <t>Crack Income</t>
  </si>
  <si>
    <t>Mortality Sales</t>
  </si>
  <si>
    <t>Old layer sales</t>
  </si>
  <si>
    <t>Total Income</t>
  </si>
  <si>
    <t>Feed Price (/Kg)</t>
  </si>
  <si>
    <t>Consumed Feed Price</t>
  </si>
  <si>
    <t>Costs of Vaccines and Drugs</t>
  </si>
  <si>
    <t>Miscellaneous</t>
  </si>
  <si>
    <t>Total Expenditure</t>
  </si>
  <si>
    <t>_</t>
  </si>
  <si>
    <t>Aminovet</t>
  </si>
  <si>
    <t>Conflox 20%</t>
  </si>
  <si>
    <t>Total Monthly Income</t>
  </si>
  <si>
    <t>Monthly Feed Cost</t>
  </si>
  <si>
    <t>Total Monthly Expenditure</t>
  </si>
  <si>
    <t>Total Monthly Balance</t>
  </si>
  <si>
    <t>Average Monthly Percentage Profit</t>
  </si>
</sst>
</file>

<file path=xl/styles.xml><?xml version="1.0" encoding="utf-8"?>
<styleSheet xmlns="http://schemas.openxmlformats.org/spreadsheetml/2006/main">
  <numFmts count="6">
    <numFmt numFmtId="176" formatCode="[$NGN]\ #,##0.00"/>
    <numFmt numFmtId="177" formatCode="_ * #,##0_ ;_ * \-#,##0_ ;_ * &quot;-&quot;_ ;_ @_ "/>
    <numFmt numFmtId="178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9" formatCode="_([$NGN]\ * #,##0.00_);_([$NGN]\ * \(#,##0.00\);_([$NGN]\ * &quot;-&quot;??_);_(@_)"/>
  </numFmts>
  <fonts count="24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7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6" borderId="15" applyNumberFormat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7" fillId="14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0" borderId="1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21" borderId="2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1" borderId="18" applyNumberFormat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 wrapText="1"/>
    </xf>
    <xf numFmtId="176" fontId="0" fillId="0" borderId="0" xfId="0" applyNumberFormat="1"/>
    <xf numFmtId="179" fontId="0" fillId="0" borderId="0" xfId="0" applyNumberFormat="1"/>
    <xf numFmtId="179" fontId="1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76" fontId="2" fillId="0" borderId="3" xfId="0" applyNumberFormat="1" applyFont="1" applyBorder="1" applyAlignment="1">
      <alignment horizontal="center" vertical="top" wrapText="1"/>
    </xf>
    <xf numFmtId="179" fontId="2" fillId="0" borderId="3" xfId="0" applyNumberFormat="1" applyFont="1" applyBorder="1" applyAlignment="1">
      <alignment horizontal="center" vertical="top" wrapText="1"/>
    </xf>
    <xf numFmtId="179" fontId="2" fillId="0" borderId="0" xfId="0" applyNumberFormat="1" applyFont="1" applyBorder="1" applyAlignment="1">
      <alignment vertical="top" wrapText="1"/>
    </xf>
    <xf numFmtId="179" fontId="2" fillId="0" borderId="8" xfId="0" applyNumberFormat="1" applyFont="1" applyBorder="1" applyAlignment="1">
      <alignment horizontal="center" vertical="top" wrapText="1"/>
    </xf>
    <xf numFmtId="179" fontId="2" fillId="0" borderId="9" xfId="0" applyNumberFormat="1" applyFont="1" applyBorder="1" applyAlignment="1">
      <alignment horizontal="center" vertical="top" wrapText="1"/>
    </xf>
    <xf numFmtId="179" fontId="2" fillId="0" borderId="10" xfId="0" applyNumberFormat="1" applyFont="1" applyBorder="1" applyAlignment="1">
      <alignment horizontal="center" vertical="top" wrapText="1"/>
    </xf>
    <xf numFmtId="179" fontId="2" fillId="0" borderId="11" xfId="0" applyNumberFormat="1" applyFont="1" applyBorder="1" applyAlignment="1">
      <alignment horizontal="center" vertical="top" wrapText="1"/>
    </xf>
    <xf numFmtId="179" fontId="3" fillId="0" borderId="12" xfId="0" applyNumberFormat="1" applyFont="1" applyBorder="1" applyAlignment="1">
      <alignment vertical="top" wrapText="1"/>
    </xf>
    <xf numFmtId="179" fontId="1" fillId="0" borderId="8" xfId="0" applyNumberFormat="1" applyFont="1" applyBorder="1" applyAlignment="1">
      <alignment vertical="top" wrapText="1"/>
    </xf>
    <xf numFmtId="179" fontId="2" fillId="0" borderId="8" xfId="0" applyNumberFormat="1" applyFont="1" applyFill="1" applyBorder="1" applyAlignment="1">
      <alignment horizontal="center" vertical="top" wrapText="1"/>
    </xf>
    <xf numFmtId="179" fontId="0" fillId="0" borderId="0" xfId="0" applyNumberFormat="1" applyAlignment="1">
      <alignment vertical="top"/>
    </xf>
    <xf numFmtId="10" fontId="0" fillId="0" borderId="0" xfId="0" applyNumberFormat="1"/>
    <xf numFmtId="0" fontId="2" fillId="0" borderId="13" xfId="0" applyFont="1" applyBorder="1" applyAlignment="1">
      <alignment horizontal="center" vertical="top" wrapText="1"/>
    </xf>
    <xf numFmtId="179" fontId="2" fillId="0" borderId="14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179" fontId="2" fillId="0" borderId="2" xfId="0" applyNumberFormat="1" applyFont="1" applyBorder="1" applyAlignment="1">
      <alignment horizontal="center" vertical="top" wrapText="1"/>
    </xf>
    <xf numFmtId="10" fontId="2" fillId="0" borderId="2" xfId="0" applyNumberFormat="1" applyFont="1" applyBorder="1" applyAlignment="1">
      <alignment horizontal="center" vertical="top" wrapText="1"/>
    </xf>
    <xf numFmtId="10" fontId="2" fillId="0" borderId="3" xfId="6" applyNumberFormat="1" applyFont="1" applyBorder="1" applyAlignment="1">
      <alignment horizontal="center" vertical="top" wrapText="1"/>
    </xf>
    <xf numFmtId="179" fontId="2" fillId="0" borderId="8" xfId="0" applyNumberFormat="1" applyFont="1" applyBorder="1" applyAlignment="1">
      <alignment wrapText="1"/>
    </xf>
    <xf numFmtId="179" fontId="2" fillId="0" borderId="8" xfId="0" applyNumberFormat="1" applyFont="1" applyBorder="1" applyAlignment="1">
      <alignment vertical="top" wrapText="1"/>
    </xf>
    <xf numFmtId="10" fontId="2" fillId="0" borderId="8" xfId="0" applyNumberFormat="1" applyFont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workbookViewId="0">
      <selection activeCell="A2" sqref="A2:A3"/>
    </sheetView>
  </sheetViews>
  <sheetFormatPr defaultColWidth="9" defaultRowHeight="15"/>
  <cols>
    <col min="3" max="3" width="12.1428571428571" customWidth="1"/>
    <col min="5" max="5" width="16.7142857142857" customWidth="1"/>
    <col min="8" max="8" width="17.1428571428571" customWidth="1"/>
    <col min="9" max="9" width="15" customWidth="1"/>
    <col min="10" max="10" width="17.2857142857143" customWidth="1"/>
    <col min="11" max="11" width="15.7142857142857" customWidth="1"/>
    <col min="12" max="12" width="11.8571428571429" customWidth="1"/>
    <col min="13" max="13" width="13" customWidth="1"/>
    <col min="14" max="14" width="16.8571428571429" customWidth="1"/>
    <col min="15" max="15" width="12.5714285714286" customWidth="1"/>
    <col min="16" max="16" width="16.2857142857143" customWidth="1"/>
    <col min="17" max="17" width="18.8571428571429" customWidth="1"/>
    <col min="18" max="18" width="15" customWidth="1"/>
    <col min="19" max="19" width="17.1428571428571" customWidth="1"/>
    <col min="20" max="20" width="17.4285714285714" customWidth="1"/>
    <col min="21" max="21" width="12.4285714285714" customWidth="1"/>
  </cols>
  <sheetData>
    <row r="1" ht="16.5" spans="1:21">
      <c r="A1" s="1" t="s">
        <v>0</v>
      </c>
      <c r="C1" s="1">
        <v>2012</v>
      </c>
      <c r="E1" s="2"/>
      <c r="F1" s="3" t="s">
        <v>1</v>
      </c>
      <c r="G1" s="3" t="s">
        <v>2</v>
      </c>
      <c r="H1" s="4" t="s">
        <v>3</v>
      </c>
      <c r="I1" s="12"/>
      <c r="J1" s="13"/>
      <c r="K1" s="14" t="s">
        <v>4</v>
      </c>
      <c r="L1" s="14" t="s">
        <v>5</v>
      </c>
      <c r="M1" s="14"/>
      <c r="N1" s="13"/>
      <c r="O1" s="13"/>
      <c r="P1" s="13"/>
      <c r="Q1" s="13"/>
      <c r="R1" s="13"/>
      <c r="S1" s="13"/>
      <c r="T1" s="13"/>
      <c r="U1" s="30"/>
    </row>
    <row r="2" ht="15.75" spans="1:21">
      <c r="A2" s="5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6" t="s">
        <v>11</v>
      </c>
      <c r="G2" s="6" t="s">
        <v>12</v>
      </c>
      <c r="H2" s="5" t="s">
        <v>13</v>
      </c>
      <c r="I2" s="15" t="s">
        <v>14</v>
      </c>
      <c r="J2" s="16"/>
      <c r="K2" s="16"/>
      <c r="L2" s="16"/>
      <c r="M2" s="16"/>
      <c r="N2" s="16"/>
      <c r="O2" s="17" t="s">
        <v>15</v>
      </c>
      <c r="P2" s="18"/>
      <c r="Q2" s="18"/>
      <c r="R2" s="18"/>
      <c r="S2" s="31"/>
      <c r="T2" s="32" t="s">
        <v>16</v>
      </c>
      <c r="U2" s="33" t="s">
        <v>17</v>
      </c>
    </row>
    <row r="3" ht="29.25" spans="1:21">
      <c r="A3" s="7"/>
      <c r="B3" s="7"/>
      <c r="C3" s="7"/>
      <c r="D3" s="7"/>
      <c r="E3" s="8"/>
      <c r="F3" s="8"/>
      <c r="G3" s="8"/>
      <c r="H3" s="7"/>
      <c r="I3" s="19" t="s">
        <v>18</v>
      </c>
      <c r="J3" s="20" t="s">
        <v>19</v>
      </c>
      <c r="K3" s="20" t="s">
        <v>20</v>
      </c>
      <c r="L3" s="20" t="s">
        <v>21</v>
      </c>
      <c r="M3" s="20" t="s">
        <v>22</v>
      </c>
      <c r="N3" s="20" t="s">
        <v>23</v>
      </c>
      <c r="O3" s="21" t="s">
        <v>24</v>
      </c>
      <c r="P3" s="22" t="s">
        <v>25</v>
      </c>
      <c r="Q3" s="22" t="s">
        <v>26</v>
      </c>
      <c r="R3" s="22" t="s">
        <v>27</v>
      </c>
      <c r="S3" s="20" t="s">
        <v>28</v>
      </c>
      <c r="T3" s="34"/>
      <c r="U3" s="35"/>
    </row>
    <row r="4" ht="15.75" spans="1:21">
      <c r="A4" s="7">
        <v>1</v>
      </c>
      <c r="B4" s="9">
        <v>1066</v>
      </c>
      <c r="C4" s="9">
        <v>0</v>
      </c>
      <c r="D4" s="9">
        <f>SUM(B4,-C4)</f>
        <v>1066</v>
      </c>
      <c r="E4" s="10">
        <f>SUM(25,(PRODUCT(29,30)))/30</f>
        <v>29.8333333333333</v>
      </c>
      <c r="F4" s="11">
        <f>2/30</f>
        <v>0.0666666666666667</v>
      </c>
      <c r="G4" s="11">
        <v>130</v>
      </c>
      <c r="H4" s="9" t="s">
        <v>29</v>
      </c>
      <c r="I4" s="19">
        <v>600</v>
      </c>
      <c r="J4" s="20">
        <f>PRODUCT(E4,I4)</f>
        <v>17900</v>
      </c>
      <c r="K4" s="20">
        <v>0</v>
      </c>
      <c r="L4" s="20">
        <v>0</v>
      </c>
      <c r="M4" s="20">
        <v>0</v>
      </c>
      <c r="N4" s="23">
        <f>SUM(J4,K4,L4,M4)</f>
        <v>17900</v>
      </c>
      <c r="O4" s="24">
        <v>45.8825</v>
      </c>
      <c r="P4" s="20">
        <f t="shared" ref="P4:P34" si="0">PRODUCT(G4,O4)</f>
        <v>5964.725</v>
      </c>
      <c r="Q4" s="20">
        <v>0</v>
      </c>
      <c r="R4" s="20">
        <v>0</v>
      </c>
      <c r="S4" s="20">
        <f>SUM(P4,Q4,R4)</f>
        <v>5964.725</v>
      </c>
      <c r="T4" s="20">
        <f>SUM(N4,-S4)</f>
        <v>11935.275</v>
      </c>
      <c r="U4" s="36">
        <f>T4/S4</f>
        <v>2.00097657477922</v>
      </c>
    </row>
    <row r="5" ht="15.75" spans="1:21">
      <c r="A5" s="7">
        <v>2</v>
      </c>
      <c r="B5" s="9">
        <f>D4</f>
        <v>1066</v>
      </c>
      <c r="C5" s="9">
        <v>0</v>
      </c>
      <c r="D5" s="9">
        <f t="shared" ref="D5:D34" si="1">SUM(B5,-C5)</f>
        <v>1066</v>
      </c>
      <c r="E5" s="10">
        <f>SUM(18,(PRODUCT(29,30)))/30</f>
        <v>29.6</v>
      </c>
      <c r="F5" s="11">
        <f>0/30</f>
        <v>0</v>
      </c>
      <c r="G5" s="11">
        <v>130</v>
      </c>
      <c r="H5" s="9" t="s">
        <v>30</v>
      </c>
      <c r="I5" s="19">
        <v>600</v>
      </c>
      <c r="J5" s="20">
        <f t="shared" ref="J5:J34" si="2">PRODUCT(E5,I5)</f>
        <v>17760</v>
      </c>
      <c r="K5" s="20">
        <v>0</v>
      </c>
      <c r="L5" s="20">
        <v>0</v>
      </c>
      <c r="M5" s="20">
        <v>0</v>
      </c>
      <c r="N5" s="23">
        <f t="shared" ref="N5:N34" si="3">SUM(J5,K5,L5,M5)</f>
        <v>17760</v>
      </c>
      <c r="O5" s="24">
        <v>45.8825</v>
      </c>
      <c r="P5" s="20">
        <f t="shared" si="0"/>
        <v>5964.725</v>
      </c>
      <c r="Q5" s="20">
        <v>0</v>
      </c>
      <c r="R5" s="20">
        <v>0</v>
      </c>
      <c r="S5" s="20">
        <f t="shared" ref="S5:S34" si="4">SUM(P5,Q5,R5)</f>
        <v>5964.725</v>
      </c>
      <c r="T5" s="20">
        <f t="shared" ref="T5:T34" si="5">SUM(N5,-S5)</f>
        <v>11795.275</v>
      </c>
      <c r="U5" s="36">
        <f t="shared" ref="U5:U34" si="6">T5/S5</f>
        <v>1.97750524961335</v>
      </c>
    </row>
    <row r="6" ht="15.75" spans="1:21">
      <c r="A6" s="7">
        <v>3</v>
      </c>
      <c r="B6" s="9">
        <f t="shared" ref="B6:B34" si="7">D5</f>
        <v>1066</v>
      </c>
      <c r="C6" s="9">
        <v>1</v>
      </c>
      <c r="D6" s="9">
        <f t="shared" si="1"/>
        <v>1065</v>
      </c>
      <c r="E6" s="10">
        <f>SUM(5,(PRODUCT(30,30)))/30</f>
        <v>30.1666666666667</v>
      </c>
      <c r="F6" s="11">
        <f>4/30</f>
        <v>0.133333333333333</v>
      </c>
      <c r="G6" s="11">
        <v>140</v>
      </c>
      <c r="H6" s="9" t="s">
        <v>29</v>
      </c>
      <c r="I6" s="19">
        <v>600</v>
      </c>
      <c r="J6" s="20">
        <f t="shared" si="2"/>
        <v>18100</v>
      </c>
      <c r="K6" s="20">
        <v>0</v>
      </c>
      <c r="L6" s="20">
        <v>0</v>
      </c>
      <c r="M6" s="20">
        <v>0</v>
      </c>
      <c r="N6" s="23">
        <f t="shared" si="3"/>
        <v>18100</v>
      </c>
      <c r="O6" s="24">
        <v>45.8825</v>
      </c>
      <c r="P6" s="20">
        <f t="shared" si="0"/>
        <v>6423.55</v>
      </c>
      <c r="Q6" s="20">
        <v>0</v>
      </c>
      <c r="R6" s="20">
        <v>0</v>
      </c>
      <c r="S6" s="20">
        <f t="shared" si="4"/>
        <v>6423.55</v>
      </c>
      <c r="T6" s="20">
        <f t="shared" si="5"/>
        <v>11676.45</v>
      </c>
      <c r="U6" s="36">
        <f t="shared" si="6"/>
        <v>1.81775653649462</v>
      </c>
    </row>
    <row r="7" ht="15.75" spans="1:21">
      <c r="A7" s="7">
        <v>4</v>
      </c>
      <c r="B7" s="9">
        <f t="shared" si="7"/>
        <v>1065</v>
      </c>
      <c r="C7" s="9">
        <v>0</v>
      </c>
      <c r="D7" s="9">
        <f t="shared" si="1"/>
        <v>1065</v>
      </c>
      <c r="E7" s="10">
        <f>SUM(4,(PRODUCT(30,30)))/30</f>
        <v>30.1333333333333</v>
      </c>
      <c r="F7" s="11">
        <f>6/30</f>
        <v>0.2</v>
      </c>
      <c r="G7" s="11">
        <v>130</v>
      </c>
      <c r="H7" s="9" t="s">
        <v>29</v>
      </c>
      <c r="I7" s="19">
        <v>600</v>
      </c>
      <c r="J7" s="20">
        <f t="shared" si="2"/>
        <v>18080</v>
      </c>
      <c r="K7" s="20">
        <v>1600</v>
      </c>
      <c r="L7" s="20">
        <v>0</v>
      </c>
      <c r="M7" s="20">
        <v>0</v>
      </c>
      <c r="N7" s="23">
        <f t="shared" si="3"/>
        <v>19680</v>
      </c>
      <c r="O7" s="24">
        <v>45.8825</v>
      </c>
      <c r="P7" s="20">
        <f t="shared" si="0"/>
        <v>5964.725</v>
      </c>
      <c r="Q7" s="20">
        <v>0</v>
      </c>
      <c r="R7" s="20">
        <v>0</v>
      </c>
      <c r="S7" s="20">
        <f t="shared" si="4"/>
        <v>5964.725</v>
      </c>
      <c r="T7" s="20">
        <f t="shared" si="5"/>
        <v>13715.275</v>
      </c>
      <c r="U7" s="36">
        <f t="shared" si="6"/>
        <v>2.29939770903101</v>
      </c>
    </row>
    <row r="8" ht="15.75" spans="1:21">
      <c r="A8" s="7">
        <v>5</v>
      </c>
      <c r="B8" s="9">
        <f t="shared" si="7"/>
        <v>1065</v>
      </c>
      <c r="C8" s="9">
        <v>0</v>
      </c>
      <c r="D8" s="9">
        <f t="shared" si="1"/>
        <v>1065</v>
      </c>
      <c r="E8" s="10">
        <f>SUM(4,(PRODUCT(29,30)))/30</f>
        <v>29.1333333333333</v>
      </c>
      <c r="F8" s="11">
        <f>0/30</f>
        <v>0</v>
      </c>
      <c r="G8" s="11">
        <v>130</v>
      </c>
      <c r="H8" s="9" t="s">
        <v>29</v>
      </c>
      <c r="I8" s="19">
        <v>600</v>
      </c>
      <c r="J8" s="20">
        <f t="shared" si="2"/>
        <v>17480</v>
      </c>
      <c r="K8" s="20">
        <v>0</v>
      </c>
      <c r="L8" s="20">
        <v>0</v>
      </c>
      <c r="M8" s="20">
        <v>0</v>
      </c>
      <c r="N8" s="23">
        <f t="shared" si="3"/>
        <v>17480</v>
      </c>
      <c r="O8" s="24">
        <v>45.8825</v>
      </c>
      <c r="P8" s="20">
        <f t="shared" si="0"/>
        <v>5964.725</v>
      </c>
      <c r="Q8" s="20">
        <v>0</v>
      </c>
      <c r="R8" s="20">
        <v>0</v>
      </c>
      <c r="S8" s="20">
        <f t="shared" si="4"/>
        <v>5964.725</v>
      </c>
      <c r="T8" s="20">
        <f t="shared" si="5"/>
        <v>11515.275</v>
      </c>
      <c r="U8" s="36">
        <f t="shared" si="6"/>
        <v>1.93056259928161</v>
      </c>
    </row>
    <row r="9" ht="15.75" spans="1:21">
      <c r="A9" s="7">
        <v>6</v>
      </c>
      <c r="B9" s="9">
        <f t="shared" si="7"/>
        <v>1065</v>
      </c>
      <c r="C9" s="9">
        <v>1</v>
      </c>
      <c r="D9" s="9">
        <f t="shared" si="1"/>
        <v>1064</v>
      </c>
      <c r="E9" s="10">
        <f>SUM(22,(PRODUCT(29,30)))/30</f>
        <v>29.7333333333333</v>
      </c>
      <c r="F9" s="11">
        <f>1/30</f>
        <v>0.0333333333333333</v>
      </c>
      <c r="G9" s="11">
        <v>130</v>
      </c>
      <c r="H9" s="9" t="s">
        <v>29</v>
      </c>
      <c r="I9" s="19">
        <v>600</v>
      </c>
      <c r="J9" s="20">
        <f t="shared" si="2"/>
        <v>17840</v>
      </c>
      <c r="K9" s="20">
        <v>0</v>
      </c>
      <c r="L9" s="20">
        <v>0</v>
      </c>
      <c r="M9" s="20">
        <v>0</v>
      </c>
      <c r="N9" s="23">
        <f t="shared" si="3"/>
        <v>17840</v>
      </c>
      <c r="O9" s="24">
        <v>45.8825</v>
      </c>
      <c r="P9" s="20">
        <f t="shared" si="0"/>
        <v>5964.725</v>
      </c>
      <c r="Q9" s="20">
        <v>0</v>
      </c>
      <c r="R9" s="20">
        <v>0</v>
      </c>
      <c r="S9" s="20">
        <f t="shared" si="4"/>
        <v>5964.725</v>
      </c>
      <c r="T9" s="20">
        <f t="shared" si="5"/>
        <v>11875.275</v>
      </c>
      <c r="U9" s="36">
        <f t="shared" si="6"/>
        <v>1.99091743542242</v>
      </c>
    </row>
    <row r="10" ht="15.75" spans="1:21">
      <c r="A10" s="7">
        <v>7</v>
      </c>
      <c r="B10" s="9">
        <f t="shared" si="7"/>
        <v>1064</v>
      </c>
      <c r="C10" s="9">
        <v>0</v>
      </c>
      <c r="D10" s="9">
        <f t="shared" si="1"/>
        <v>1064</v>
      </c>
      <c r="E10" s="10">
        <f>SUM(15,(PRODUCT(29,30)))/30</f>
        <v>29.5</v>
      </c>
      <c r="F10" s="11">
        <f>5/30</f>
        <v>0.166666666666667</v>
      </c>
      <c r="G10" s="11">
        <v>130</v>
      </c>
      <c r="H10" s="9" t="s">
        <v>30</v>
      </c>
      <c r="I10" s="19">
        <v>600</v>
      </c>
      <c r="J10" s="20">
        <f t="shared" si="2"/>
        <v>17700</v>
      </c>
      <c r="K10" s="20">
        <v>0</v>
      </c>
      <c r="L10" s="20">
        <v>0</v>
      </c>
      <c r="M10" s="20">
        <v>0</v>
      </c>
      <c r="N10" s="23">
        <f t="shared" si="3"/>
        <v>17700</v>
      </c>
      <c r="O10" s="24">
        <v>45.8825</v>
      </c>
      <c r="P10" s="20">
        <f t="shared" si="0"/>
        <v>5964.725</v>
      </c>
      <c r="Q10" s="20">
        <v>0</v>
      </c>
      <c r="R10" s="20">
        <v>0</v>
      </c>
      <c r="S10" s="20">
        <f t="shared" si="4"/>
        <v>5964.725</v>
      </c>
      <c r="T10" s="20">
        <f t="shared" si="5"/>
        <v>11735.275</v>
      </c>
      <c r="U10" s="36">
        <f t="shared" si="6"/>
        <v>1.96744611025655</v>
      </c>
    </row>
    <row r="11" ht="15.75" spans="1:21">
      <c r="A11" s="7">
        <v>8</v>
      </c>
      <c r="B11" s="9">
        <f t="shared" si="7"/>
        <v>1064</v>
      </c>
      <c r="C11" s="9">
        <v>2</v>
      </c>
      <c r="D11" s="9">
        <f t="shared" si="1"/>
        <v>1062</v>
      </c>
      <c r="E11" s="10">
        <f>SUM(14,(PRODUCT(29,30)))/30</f>
        <v>29.4666666666667</v>
      </c>
      <c r="F11" s="11">
        <f>4/30</f>
        <v>0.133333333333333</v>
      </c>
      <c r="G11" s="11">
        <v>130</v>
      </c>
      <c r="H11" s="9" t="s">
        <v>29</v>
      </c>
      <c r="I11" s="19">
        <v>600</v>
      </c>
      <c r="J11" s="20">
        <f t="shared" si="2"/>
        <v>17680</v>
      </c>
      <c r="K11" s="20">
        <v>0</v>
      </c>
      <c r="L11" s="20">
        <v>0</v>
      </c>
      <c r="M11" s="20">
        <v>0</v>
      </c>
      <c r="N11" s="23">
        <f t="shared" si="3"/>
        <v>17680</v>
      </c>
      <c r="O11" s="24">
        <v>45.8825</v>
      </c>
      <c r="P11" s="20">
        <f t="shared" si="0"/>
        <v>5964.725</v>
      </c>
      <c r="Q11" s="20">
        <v>0</v>
      </c>
      <c r="R11" s="20">
        <v>0</v>
      </c>
      <c r="S11" s="20">
        <f t="shared" si="4"/>
        <v>5964.725</v>
      </c>
      <c r="T11" s="20">
        <f t="shared" si="5"/>
        <v>11715.275</v>
      </c>
      <c r="U11" s="36">
        <f t="shared" si="6"/>
        <v>1.96409306380428</v>
      </c>
    </row>
    <row r="12" ht="15.75" spans="1:21">
      <c r="A12" s="7">
        <v>9</v>
      </c>
      <c r="B12" s="9">
        <f t="shared" si="7"/>
        <v>1062</v>
      </c>
      <c r="C12" s="9">
        <v>1</v>
      </c>
      <c r="D12" s="9">
        <f t="shared" si="1"/>
        <v>1061</v>
      </c>
      <c r="E12" s="10">
        <f>SUM(0,(PRODUCT(30,30)))/30</f>
        <v>30</v>
      </c>
      <c r="F12" s="11">
        <f>2/30</f>
        <v>0.0666666666666667</v>
      </c>
      <c r="G12" s="11">
        <v>130</v>
      </c>
      <c r="H12" s="9" t="s">
        <v>29</v>
      </c>
      <c r="I12" s="19">
        <v>600</v>
      </c>
      <c r="J12" s="20">
        <f t="shared" si="2"/>
        <v>18000</v>
      </c>
      <c r="K12" s="20">
        <v>0</v>
      </c>
      <c r="L12" s="20">
        <v>0</v>
      </c>
      <c r="M12" s="20">
        <v>0</v>
      </c>
      <c r="N12" s="23">
        <f t="shared" si="3"/>
        <v>18000</v>
      </c>
      <c r="O12" s="24">
        <v>45.8825</v>
      </c>
      <c r="P12" s="20">
        <f t="shared" si="0"/>
        <v>5964.725</v>
      </c>
      <c r="Q12" s="20">
        <v>0</v>
      </c>
      <c r="R12" s="20">
        <v>0</v>
      </c>
      <c r="S12" s="20">
        <f t="shared" si="4"/>
        <v>5964.725</v>
      </c>
      <c r="T12" s="20">
        <f t="shared" si="5"/>
        <v>12035.275</v>
      </c>
      <c r="U12" s="36">
        <f t="shared" si="6"/>
        <v>2.01774180704056</v>
      </c>
    </row>
    <row r="13" ht="15.75" spans="1:21">
      <c r="A13" s="7">
        <v>10</v>
      </c>
      <c r="B13" s="9">
        <f t="shared" si="7"/>
        <v>1061</v>
      </c>
      <c r="C13" s="9">
        <v>0</v>
      </c>
      <c r="D13" s="9">
        <f t="shared" si="1"/>
        <v>1061</v>
      </c>
      <c r="E13" s="10">
        <f>SUM(11,(PRODUCT(30,30)))/30</f>
        <v>30.3666666666667</v>
      </c>
      <c r="F13" s="11">
        <f>6/30</f>
        <v>0.2</v>
      </c>
      <c r="G13" s="11">
        <v>130</v>
      </c>
      <c r="H13" s="9" t="s">
        <v>29</v>
      </c>
      <c r="I13" s="19">
        <v>600</v>
      </c>
      <c r="J13" s="20">
        <f t="shared" si="2"/>
        <v>18220</v>
      </c>
      <c r="K13" s="20">
        <v>0</v>
      </c>
      <c r="L13" s="20">
        <v>0</v>
      </c>
      <c r="M13" s="20">
        <v>0</v>
      </c>
      <c r="N13" s="23">
        <f t="shared" si="3"/>
        <v>18220</v>
      </c>
      <c r="O13" s="24">
        <v>45.8825</v>
      </c>
      <c r="P13" s="20">
        <f t="shared" si="0"/>
        <v>5964.725</v>
      </c>
      <c r="Q13" s="20">
        <v>0</v>
      </c>
      <c r="R13" s="20">
        <v>0</v>
      </c>
      <c r="S13" s="20">
        <f t="shared" si="4"/>
        <v>5964.725</v>
      </c>
      <c r="T13" s="20">
        <f t="shared" si="5"/>
        <v>12255.275</v>
      </c>
      <c r="U13" s="36">
        <f t="shared" si="6"/>
        <v>2.0546253180155</v>
      </c>
    </row>
    <row r="14" ht="15.75" spans="1:21">
      <c r="A14" s="7">
        <v>11</v>
      </c>
      <c r="B14" s="9">
        <f t="shared" si="7"/>
        <v>1061</v>
      </c>
      <c r="C14" s="9">
        <v>0</v>
      </c>
      <c r="D14" s="9">
        <f t="shared" si="1"/>
        <v>1061</v>
      </c>
      <c r="E14" s="10">
        <f>SUM(20,(PRODUCT(30,30)))/30</f>
        <v>30.6666666666667</v>
      </c>
      <c r="F14" s="11">
        <f>4/30</f>
        <v>0.133333333333333</v>
      </c>
      <c r="G14" s="11">
        <v>130</v>
      </c>
      <c r="H14" s="9" t="s">
        <v>29</v>
      </c>
      <c r="I14" s="19">
        <v>600</v>
      </c>
      <c r="J14" s="20">
        <f t="shared" si="2"/>
        <v>18400</v>
      </c>
      <c r="K14" s="20">
        <v>0</v>
      </c>
      <c r="L14" s="20">
        <v>0</v>
      </c>
      <c r="M14" s="20">
        <v>0</v>
      </c>
      <c r="N14" s="23">
        <f t="shared" si="3"/>
        <v>18400</v>
      </c>
      <c r="O14" s="24">
        <v>45.8825</v>
      </c>
      <c r="P14" s="20">
        <f t="shared" si="0"/>
        <v>5964.725</v>
      </c>
      <c r="Q14" s="20">
        <v>0</v>
      </c>
      <c r="R14" s="20">
        <v>0</v>
      </c>
      <c r="S14" s="20">
        <f t="shared" si="4"/>
        <v>5964.725</v>
      </c>
      <c r="T14" s="20">
        <f t="shared" si="5"/>
        <v>12435.275</v>
      </c>
      <c r="U14" s="36">
        <f t="shared" si="6"/>
        <v>2.0848027360859</v>
      </c>
    </row>
    <row r="15" ht="15.75" spans="1:21">
      <c r="A15" s="7">
        <v>12</v>
      </c>
      <c r="B15" s="9">
        <f t="shared" si="7"/>
        <v>1061</v>
      </c>
      <c r="C15" s="9">
        <v>0</v>
      </c>
      <c r="D15" s="9">
        <f t="shared" si="1"/>
        <v>1061</v>
      </c>
      <c r="E15" s="10">
        <f>SUM(10,(PRODUCT(30,30)))/30</f>
        <v>30.3333333333333</v>
      </c>
      <c r="F15" s="11">
        <f>6/30</f>
        <v>0.2</v>
      </c>
      <c r="G15" s="11">
        <v>130</v>
      </c>
      <c r="H15" s="9" t="s">
        <v>29</v>
      </c>
      <c r="I15" s="19">
        <v>600</v>
      </c>
      <c r="J15" s="20">
        <f t="shared" si="2"/>
        <v>18200</v>
      </c>
      <c r="K15" s="20">
        <v>0</v>
      </c>
      <c r="L15" s="20">
        <v>0</v>
      </c>
      <c r="M15" s="20">
        <v>0</v>
      </c>
      <c r="N15" s="23">
        <f t="shared" si="3"/>
        <v>18200</v>
      </c>
      <c r="O15" s="24">
        <v>45.8825</v>
      </c>
      <c r="P15" s="20">
        <f t="shared" si="0"/>
        <v>5964.725</v>
      </c>
      <c r="Q15" s="20">
        <v>0</v>
      </c>
      <c r="R15" s="20">
        <v>0</v>
      </c>
      <c r="S15" s="20">
        <f t="shared" si="4"/>
        <v>5964.725</v>
      </c>
      <c r="T15" s="20">
        <f t="shared" si="5"/>
        <v>12235.275</v>
      </c>
      <c r="U15" s="36">
        <f t="shared" si="6"/>
        <v>2.05127227156323</v>
      </c>
    </row>
    <row r="16" ht="15.75" spans="1:21">
      <c r="A16" s="7">
        <v>13</v>
      </c>
      <c r="B16" s="9">
        <f t="shared" si="7"/>
        <v>1061</v>
      </c>
      <c r="C16" s="9">
        <v>2</v>
      </c>
      <c r="D16" s="9">
        <f t="shared" si="1"/>
        <v>1059</v>
      </c>
      <c r="E16" s="10">
        <f>SUM(9,(PRODUCT(30,30)))/30</f>
        <v>30.3</v>
      </c>
      <c r="F16" s="11">
        <f>1/30</f>
        <v>0.0333333333333333</v>
      </c>
      <c r="G16" s="11">
        <v>130</v>
      </c>
      <c r="H16" s="9" t="s">
        <v>29</v>
      </c>
      <c r="I16" s="19">
        <v>600</v>
      </c>
      <c r="J16" s="20">
        <f t="shared" si="2"/>
        <v>18180</v>
      </c>
      <c r="K16" s="20">
        <v>0</v>
      </c>
      <c r="L16" s="20">
        <v>0</v>
      </c>
      <c r="M16" s="20">
        <v>0</v>
      </c>
      <c r="N16" s="23">
        <f t="shared" si="3"/>
        <v>18180</v>
      </c>
      <c r="O16" s="24">
        <v>45.8825</v>
      </c>
      <c r="P16" s="20">
        <f t="shared" si="0"/>
        <v>5964.725</v>
      </c>
      <c r="Q16" s="20">
        <v>0</v>
      </c>
      <c r="R16" s="20">
        <v>0</v>
      </c>
      <c r="S16" s="20">
        <f t="shared" si="4"/>
        <v>5964.725</v>
      </c>
      <c r="T16" s="20">
        <f t="shared" si="5"/>
        <v>12215.275</v>
      </c>
      <c r="U16" s="36">
        <f t="shared" si="6"/>
        <v>2.04791922511096</v>
      </c>
    </row>
    <row r="17" ht="15.75" spans="1:21">
      <c r="A17" s="7">
        <v>14</v>
      </c>
      <c r="B17" s="9">
        <f t="shared" si="7"/>
        <v>1059</v>
      </c>
      <c r="C17" s="9">
        <v>0</v>
      </c>
      <c r="D17" s="9">
        <f t="shared" si="1"/>
        <v>1059</v>
      </c>
      <c r="E17" s="10">
        <f>SUM(1,(PRODUCT(31,30)))/30</f>
        <v>31.0333333333333</v>
      </c>
      <c r="F17" s="11">
        <f>3/30</f>
        <v>0.1</v>
      </c>
      <c r="G17" s="11">
        <v>130</v>
      </c>
      <c r="H17" s="9" t="s">
        <v>29</v>
      </c>
      <c r="I17" s="19">
        <v>600</v>
      </c>
      <c r="J17" s="20">
        <f t="shared" si="2"/>
        <v>18620</v>
      </c>
      <c r="K17" s="20">
        <v>0</v>
      </c>
      <c r="L17" s="20">
        <v>0</v>
      </c>
      <c r="M17" s="20">
        <v>0</v>
      </c>
      <c r="N17" s="23">
        <f t="shared" si="3"/>
        <v>18620</v>
      </c>
      <c r="O17" s="24">
        <v>45.8825</v>
      </c>
      <c r="P17" s="20">
        <f t="shared" si="0"/>
        <v>5964.725</v>
      </c>
      <c r="Q17" s="20">
        <v>0</v>
      </c>
      <c r="R17" s="20">
        <v>0</v>
      </c>
      <c r="S17" s="20">
        <f t="shared" si="4"/>
        <v>5964.725</v>
      </c>
      <c r="T17" s="20">
        <f t="shared" si="5"/>
        <v>12655.275</v>
      </c>
      <c r="U17" s="36">
        <f t="shared" si="6"/>
        <v>2.12168624706084</v>
      </c>
    </row>
    <row r="18" ht="15.75" spans="1:21">
      <c r="A18" s="7">
        <v>15</v>
      </c>
      <c r="B18" s="9">
        <f t="shared" si="7"/>
        <v>1059</v>
      </c>
      <c r="C18" s="9">
        <v>0</v>
      </c>
      <c r="D18" s="9">
        <f t="shared" si="1"/>
        <v>1059</v>
      </c>
      <c r="E18" s="10">
        <f>SUM(25,(PRODUCT(30,30)))/30</f>
        <v>30.8333333333333</v>
      </c>
      <c r="F18" s="11">
        <f>4/30</f>
        <v>0.133333333333333</v>
      </c>
      <c r="G18" s="11">
        <v>130</v>
      </c>
      <c r="H18" s="9" t="s">
        <v>30</v>
      </c>
      <c r="I18" s="19">
        <v>580</v>
      </c>
      <c r="J18" s="20">
        <f t="shared" si="2"/>
        <v>17883.3333333333</v>
      </c>
      <c r="K18" s="20">
        <v>0</v>
      </c>
      <c r="L18" s="20">
        <v>0</v>
      </c>
      <c r="M18" s="20">
        <v>0</v>
      </c>
      <c r="N18" s="23">
        <f t="shared" si="3"/>
        <v>17883.3333333333</v>
      </c>
      <c r="O18" s="24">
        <v>45.8825</v>
      </c>
      <c r="P18" s="20">
        <f t="shared" si="0"/>
        <v>5964.725</v>
      </c>
      <c r="Q18" s="20">
        <v>0</v>
      </c>
      <c r="R18" s="20">
        <v>0</v>
      </c>
      <c r="S18" s="20">
        <f t="shared" si="4"/>
        <v>5964.725</v>
      </c>
      <c r="T18" s="20">
        <f t="shared" si="5"/>
        <v>11918.6083333333</v>
      </c>
      <c r="U18" s="36">
        <f t="shared" si="6"/>
        <v>1.99818236940233</v>
      </c>
    </row>
    <row r="19" ht="15.75" spans="1:21">
      <c r="A19" s="7">
        <v>16</v>
      </c>
      <c r="B19" s="9">
        <f t="shared" si="7"/>
        <v>1059</v>
      </c>
      <c r="C19" s="9">
        <v>0</v>
      </c>
      <c r="D19" s="9">
        <f t="shared" si="1"/>
        <v>1059</v>
      </c>
      <c r="E19" s="10">
        <f>SUM(15,(PRODUCT(30,30)))/30</f>
        <v>30.5</v>
      </c>
      <c r="F19" s="11">
        <f>3/30</f>
        <v>0.1</v>
      </c>
      <c r="G19" s="11">
        <v>130</v>
      </c>
      <c r="H19" s="9" t="s">
        <v>29</v>
      </c>
      <c r="I19" s="19">
        <v>580</v>
      </c>
      <c r="J19" s="20">
        <f t="shared" si="2"/>
        <v>17690</v>
      </c>
      <c r="K19" s="20">
        <v>0</v>
      </c>
      <c r="L19" s="20">
        <v>0</v>
      </c>
      <c r="M19" s="20">
        <v>0</v>
      </c>
      <c r="N19" s="23">
        <f t="shared" si="3"/>
        <v>17690</v>
      </c>
      <c r="O19" s="24">
        <v>45.953</v>
      </c>
      <c r="P19" s="20">
        <f t="shared" si="0"/>
        <v>5973.89</v>
      </c>
      <c r="Q19" s="20">
        <v>0</v>
      </c>
      <c r="R19" s="20">
        <v>0</v>
      </c>
      <c r="S19" s="20">
        <f t="shared" si="4"/>
        <v>5973.89</v>
      </c>
      <c r="T19" s="20">
        <f t="shared" si="5"/>
        <v>11716.11</v>
      </c>
      <c r="U19" s="36">
        <f t="shared" si="6"/>
        <v>1.96121957384552</v>
      </c>
    </row>
    <row r="20" ht="15.75" spans="1:21">
      <c r="A20" s="7">
        <v>17</v>
      </c>
      <c r="B20" s="9">
        <f t="shared" si="7"/>
        <v>1059</v>
      </c>
      <c r="C20" s="9">
        <v>0</v>
      </c>
      <c r="D20" s="9">
        <f t="shared" si="1"/>
        <v>1059</v>
      </c>
      <c r="E20" s="10">
        <f>SUM(11,(PRODUCT(31,30)))/30</f>
        <v>31.3666666666667</v>
      </c>
      <c r="F20" s="11">
        <f>0/30</f>
        <v>0</v>
      </c>
      <c r="G20" s="11">
        <v>130</v>
      </c>
      <c r="H20" s="9" t="s">
        <v>29</v>
      </c>
      <c r="I20" s="19">
        <v>580</v>
      </c>
      <c r="J20" s="20">
        <f t="shared" si="2"/>
        <v>18192.6666666667</v>
      </c>
      <c r="K20" s="20">
        <v>0</v>
      </c>
      <c r="L20" s="20">
        <v>0</v>
      </c>
      <c r="M20" s="20">
        <v>0</v>
      </c>
      <c r="N20" s="23">
        <f t="shared" si="3"/>
        <v>18192.6666666667</v>
      </c>
      <c r="O20" s="24">
        <v>45.953</v>
      </c>
      <c r="P20" s="20">
        <f t="shared" si="0"/>
        <v>5973.89</v>
      </c>
      <c r="Q20" s="20">
        <v>0</v>
      </c>
      <c r="R20" s="20">
        <v>0</v>
      </c>
      <c r="S20" s="20">
        <f t="shared" si="4"/>
        <v>5973.89</v>
      </c>
      <c r="T20" s="20">
        <f t="shared" si="5"/>
        <v>12218.7766666667</v>
      </c>
      <c r="U20" s="36">
        <f t="shared" si="6"/>
        <v>2.04536351802036</v>
      </c>
    </row>
    <row r="21" ht="15.75" spans="1:21">
      <c r="A21" s="7">
        <v>18</v>
      </c>
      <c r="B21" s="9">
        <f t="shared" si="7"/>
        <v>1059</v>
      </c>
      <c r="C21" s="9">
        <v>1</v>
      </c>
      <c r="D21" s="9">
        <f t="shared" si="1"/>
        <v>1058</v>
      </c>
      <c r="E21" s="10">
        <f>SUM(0,(PRODUCT(31,30)))/30</f>
        <v>31</v>
      </c>
      <c r="F21" s="11">
        <f>2/30</f>
        <v>0.0666666666666667</v>
      </c>
      <c r="G21" s="11">
        <v>130</v>
      </c>
      <c r="H21" s="9" t="s">
        <v>29</v>
      </c>
      <c r="I21" s="19">
        <v>580</v>
      </c>
      <c r="J21" s="20">
        <f t="shared" si="2"/>
        <v>17980</v>
      </c>
      <c r="K21" s="20">
        <v>0</v>
      </c>
      <c r="L21" s="20">
        <v>0</v>
      </c>
      <c r="M21" s="20">
        <v>0</v>
      </c>
      <c r="N21" s="23">
        <f t="shared" si="3"/>
        <v>17980</v>
      </c>
      <c r="O21" s="24">
        <v>45.953</v>
      </c>
      <c r="P21" s="20">
        <f t="shared" si="0"/>
        <v>5973.89</v>
      </c>
      <c r="Q21" s="20">
        <v>0</v>
      </c>
      <c r="R21" s="20">
        <v>0</v>
      </c>
      <c r="S21" s="20">
        <f t="shared" si="4"/>
        <v>5973.89</v>
      </c>
      <c r="T21" s="20">
        <f t="shared" si="5"/>
        <v>12006.11</v>
      </c>
      <c r="U21" s="36">
        <f t="shared" si="6"/>
        <v>2.00976415702331</v>
      </c>
    </row>
    <row r="22" ht="15.75" spans="1:21">
      <c r="A22" s="7">
        <v>19</v>
      </c>
      <c r="B22" s="9">
        <f t="shared" si="7"/>
        <v>1058</v>
      </c>
      <c r="C22" s="9">
        <v>0</v>
      </c>
      <c r="D22" s="9">
        <f t="shared" si="1"/>
        <v>1058</v>
      </c>
      <c r="E22" s="10">
        <f>SUM(17,(PRODUCT(30,30)))/30</f>
        <v>30.5666666666667</v>
      </c>
      <c r="F22" s="11">
        <f>7/30</f>
        <v>0.233333333333333</v>
      </c>
      <c r="G22" s="11">
        <v>130</v>
      </c>
      <c r="H22" s="9" t="s">
        <v>29</v>
      </c>
      <c r="I22" s="19">
        <v>580</v>
      </c>
      <c r="J22" s="20">
        <f t="shared" si="2"/>
        <v>17728.6666666667</v>
      </c>
      <c r="K22" s="20">
        <v>0</v>
      </c>
      <c r="L22" s="20">
        <v>0</v>
      </c>
      <c r="M22" s="20">
        <v>0</v>
      </c>
      <c r="N22" s="23">
        <f t="shared" si="3"/>
        <v>17728.6666666667</v>
      </c>
      <c r="O22" s="24">
        <v>45.953</v>
      </c>
      <c r="P22" s="20">
        <f t="shared" si="0"/>
        <v>5973.89</v>
      </c>
      <c r="Q22" s="20">
        <v>0</v>
      </c>
      <c r="R22" s="20">
        <v>0</v>
      </c>
      <c r="S22" s="20">
        <f t="shared" si="4"/>
        <v>5973.89</v>
      </c>
      <c r="T22" s="20">
        <f t="shared" si="5"/>
        <v>11754.7766666667</v>
      </c>
      <c r="U22" s="36">
        <f t="shared" si="6"/>
        <v>1.96769218493589</v>
      </c>
    </row>
    <row r="23" ht="15.75" spans="1:21">
      <c r="A23" s="7">
        <v>20</v>
      </c>
      <c r="B23" s="9">
        <f t="shared" si="7"/>
        <v>1058</v>
      </c>
      <c r="C23" s="9">
        <v>0</v>
      </c>
      <c r="D23" s="9">
        <f t="shared" si="1"/>
        <v>1058</v>
      </c>
      <c r="E23" s="10">
        <f>SUM(9,(PRODUCT(30,30)))/30</f>
        <v>30.3</v>
      </c>
      <c r="F23" s="11">
        <f>3/30</f>
        <v>0.1</v>
      </c>
      <c r="G23" s="11">
        <v>130</v>
      </c>
      <c r="H23" s="9" t="s">
        <v>30</v>
      </c>
      <c r="I23" s="19">
        <v>580</v>
      </c>
      <c r="J23" s="20">
        <f t="shared" si="2"/>
        <v>17574</v>
      </c>
      <c r="K23" s="20">
        <v>0</v>
      </c>
      <c r="L23" s="20">
        <v>0</v>
      </c>
      <c r="M23" s="20">
        <v>0</v>
      </c>
      <c r="N23" s="23">
        <f t="shared" si="3"/>
        <v>17574</v>
      </c>
      <c r="O23" s="24">
        <v>45.953</v>
      </c>
      <c r="P23" s="20">
        <f t="shared" si="0"/>
        <v>5973.89</v>
      </c>
      <c r="Q23" s="20">
        <v>0</v>
      </c>
      <c r="R23" s="20">
        <v>0</v>
      </c>
      <c r="S23" s="20">
        <f t="shared" si="4"/>
        <v>5973.89</v>
      </c>
      <c r="T23" s="20">
        <f t="shared" si="5"/>
        <v>11600.11</v>
      </c>
      <c r="U23" s="36">
        <f t="shared" si="6"/>
        <v>1.9418017405744</v>
      </c>
    </row>
    <row r="24" ht="15.75" spans="1:21">
      <c r="A24" s="7">
        <v>21</v>
      </c>
      <c r="B24" s="9">
        <f t="shared" si="7"/>
        <v>1058</v>
      </c>
      <c r="C24" s="9">
        <v>0</v>
      </c>
      <c r="D24" s="9">
        <f t="shared" si="1"/>
        <v>1058</v>
      </c>
      <c r="E24" s="10">
        <f>SUM(15,(PRODUCT(30,30)))/30</f>
        <v>30.5</v>
      </c>
      <c r="F24" s="11">
        <f>4/30</f>
        <v>0.133333333333333</v>
      </c>
      <c r="G24" s="11">
        <v>130</v>
      </c>
      <c r="H24" s="9" t="s">
        <v>29</v>
      </c>
      <c r="I24" s="19">
        <v>580</v>
      </c>
      <c r="J24" s="20">
        <f t="shared" si="2"/>
        <v>17690</v>
      </c>
      <c r="K24" s="20">
        <v>0</v>
      </c>
      <c r="L24" s="20">
        <v>0</v>
      </c>
      <c r="M24" s="20">
        <v>0</v>
      </c>
      <c r="N24" s="23">
        <f t="shared" si="3"/>
        <v>17690</v>
      </c>
      <c r="O24" s="24">
        <v>45.953</v>
      </c>
      <c r="P24" s="20">
        <f t="shared" si="0"/>
        <v>5973.89</v>
      </c>
      <c r="Q24" s="20">
        <v>0</v>
      </c>
      <c r="R24" s="20">
        <v>0</v>
      </c>
      <c r="S24" s="20">
        <f t="shared" si="4"/>
        <v>5973.89</v>
      </c>
      <c r="T24" s="20">
        <f t="shared" si="5"/>
        <v>11716.11</v>
      </c>
      <c r="U24" s="36">
        <f t="shared" si="6"/>
        <v>1.96121957384552</v>
      </c>
    </row>
    <row r="25" ht="15.75" spans="1:21">
      <c r="A25" s="7">
        <v>22</v>
      </c>
      <c r="B25" s="9">
        <f t="shared" si="7"/>
        <v>1058</v>
      </c>
      <c r="C25" s="9">
        <v>1</v>
      </c>
      <c r="D25" s="9">
        <f t="shared" si="1"/>
        <v>1057</v>
      </c>
      <c r="E25" s="10">
        <f>SUM(22,(PRODUCT(30,30)))/30</f>
        <v>30.7333333333333</v>
      </c>
      <c r="F25" s="11">
        <f>4/30</f>
        <v>0.133333333333333</v>
      </c>
      <c r="G25" s="11">
        <v>130</v>
      </c>
      <c r="H25" s="9" t="s">
        <v>29</v>
      </c>
      <c r="I25" s="19">
        <v>580</v>
      </c>
      <c r="J25" s="20">
        <f t="shared" si="2"/>
        <v>17825.3333333333</v>
      </c>
      <c r="K25" s="20">
        <v>0</v>
      </c>
      <c r="L25" s="20">
        <v>0</v>
      </c>
      <c r="M25" s="20">
        <v>0</v>
      </c>
      <c r="N25" s="23">
        <f t="shared" si="3"/>
        <v>17825.3333333333</v>
      </c>
      <c r="O25" s="24">
        <v>45.953</v>
      </c>
      <c r="P25" s="20">
        <f t="shared" si="0"/>
        <v>5973.89</v>
      </c>
      <c r="Q25" s="20">
        <v>0</v>
      </c>
      <c r="R25" s="20">
        <v>0</v>
      </c>
      <c r="S25" s="20">
        <f t="shared" si="4"/>
        <v>5973.89</v>
      </c>
      <c r="T25" s="20">
        <f t="shared" si="5"/>
        <v>11851.4433333333</v>
      </c>
      <c r="U25" s="36">
        <f t="shared" si="6"/>
        <v>1.98387371266182</v>
      </c>
    </row>
    <row r="26" ht="15.75" spans="1:21">
      <c r="A26" s="7">
        <v>23</v>
      </c>
      <c r="B26" s="9">
        <f t="shared" si="7"/>
        <v>1057</v>
      </c>
      <c r="C26" s="9">
        <v>1</v>
      </c>
      <c r="D26" s="9">
        <f t="shared" si="1"/>
        <v>1056</v>
      </c>
      <c r="E26" s="10">
        <f>SUM(10,(PRODUCT(30,30)))/30</f>
        <v>30.3333333333333</v>
      </c>
      <c r="F26" s="11">
        <f>4/30</f>
        <v>0.133333333333333</v>
      </c>
      <c r="G26" s="11">
        <v>130</v>
      </c>
      <c r="H26" s="9" t="s">
        <v>29</v>
      </c>
      <c r="I26" s="19">
        <v>580</v>
      </c>
      <c r="J26" s="20">
        <f t="shared" si="2"/>
        <v>17593.3333333333</v>
      </c>
      <c r="K26" s="20">
        <v>0</v>
      </c>
      <c r="L26" s="20">
        <v>0</v>
      </c>
      <c r="M26" s="20">
        <v>0</v>
      </c>
      <c r="N26" s="23">
        <f t="shared" si="3"/>
        <v>17593.3333333333</v>
      </c>
      <c r="O26" s="24">
        <v>45.953</v>
      </c>
      <c r="P26" s="20">
        <f t="shared" si="0"/>
        <v>5973.89</v>
      </c>
      <c r="Q26" s="20">
        <v>0</v>
      </c>
      <c r="R26" s="20">
        <v>0</v>
      </c>
      <c r="S26" s="20">
        <f t="shared" si="4"/>
        <v>5973.89</v>
      </c>
      <c r="T26" s="20">
        <f t="shared" si="5"/>
        <v>11619.4433333333</v>
      </c>
      <c r="U26" s="36">
        <f t="shared" si="6"/>
        <v>1.94503804611959</v>
      </c>
    </row>
    <row r="27" ht="15.75" spans="1:21">
      <c r="A27" s="7">
        <v>24</v>
      </c>
      <c r="B27" s="9">
        <f t="shared" si="7"/>
        <v>1056</v>
      </c>
      <c r="C27" s="9">
        <v>0</v>
      </c>
      <c r="D27" s="9">
        <f t="shared" si="1"/>
        <v>1056</v>
      </c>
      <c r="E27" s="10">
        <f>SUM(19,(PRODUCT(30,30)))/30</f>
        <v>30.6333333333333</v>
      </c>
      <c r="F27" s="11">
        <f>1/30</f>
        <v>0.0333333333333333</v>
      </c>
      <c r="G27" s="11">
        <v>130</v>
      </c>
      <c r="H27" s="9" t="s">
        <v>29</v>
      </c>
      <c r="I27" s="19">
        <v>580</v>
      </c>
      <c r="J27" s="20">
        <f t="shared" si="2"/>
        <v>17767.3333333333</v>
      </c>
      <c r="K27" s="20">
        <v>0</v>
      </c>
      <c r="L27" s="20">
        <v>0</v>
      </c>
      <c r="M27" s="20">
        <v>0</v>
      </c>
      <c r="N27" s="23">
        <f t="shared" si="3"/>
        <v>17767.3333333333</v>
      </c>
      <c r="O27" s="24">
        <v>45.953</v>
      </c>
      <c r="P27" s="20">
        <f t="shared" si="0"/>
        <v>5973.89</v>
      </c>
      <c r="Q27" s="20">
        <v>0</v>
      </c>
      <c r="R27" s="20">
        <v>0</v>
      </c>
      <c r="S27" s="20">
        <f t="shared" si="4"/>
        <v>5973.89</v>
      </c>
      <c r="T27" s="20">
        <f t="shared" si="5"/>
        <v>11793.4433333333</v>
      </c>
      <c r="U27" s="36">
        <f t="shared" si="6"/>
        <v>1.97416479602626</v>
      </c>
    </row>
    <row r="28" ht="15.75" spans="1:21">
      <c r="A28" s="7">
        <v>25</v>
      </c>
      <c r="B28" s="9">
        <f t="shared" si="7"/>
        <v>1056</v>
      </c>
      <c r="C28" s="9">
        <v>1</v>
      </c>
      <c r="D28" s="9">
        <f t="shared" si="1"/>
        <v>1055</v>
      </c>
      <c r="E28" s="10">
        <f>SUM(17,(PRODUCT(30,30)))/30</f>
        <v>30.5666666666667</v>
      </c>
      <c r="F28" s="11">
        <f>6/30</f>
        <v>0.2</v>
      </c>
      <c r="G28" s="11">
        <v>130</v>
      </c>
      <c r="H28" s="9" t="s">
        <v>29</v>
      </c>
      <c r="I28" s="19">
        <v>580</v>
      </c>
      <c r="J28" s="20">
        <f t="shared" si="2"/>
        <v>17728.6666666667</v>
      </c>
      <c r="K28" s="20">
        <v>0</v>
      </c>
      <c r="L28" s="20">
        <v>0</v>
      </c>
      <c r="M28" s="20">
        <v>0</v>
      </c>
      <c r="N28" s="23">
        <f t="shared" si="3"/>
        <v>17728.6666666667</v>
      </c>
      <c r="O28" s="24">
        <v>45.953</v>
      </c>
      <c r="P28" s="20">
        <f t="shared" si="0"/>
        <v>5973.89</v>
      </c>
      <c r="Q28" s="20">
        <v>0</v>
      </c>
      <c r="R28" s="20">
        <v>0</v>
      </c>
      <c r="S28" s="20">
        <f t="shared" si="4"/>
        <v>5973.89</v>
      </c>
      <c r="T28" s="20">
        <f t="shared" si="5"/>
        <v>11754.7766666667</v>
      </c>
      <c r="U28" s="36">
        <f t="shared" si="6"/>
        <v>1.96769218493589</v>
      </c>
    </row>
    <row r="29" ht="15.75" spans="1:21">
      <c r="A29" s="7">
        <v>26</v>
      </c>
      <c r="B29" s="9">
        <f t="shared" si="7"/>
        <v>1055</v>
      </c>
      <c r="C29" s="9">
        <v>0</v>
      </c>
      <c r="D29" s="9">
        <f t="shared" si="1"/>
        <v>1055</v>
      </c>
      <c r="E29" s="10">
        <f>SUM(17,(PRODUCT(30,30)))/30</f>
        <v>30.5666666666667</v>
      </c>
      <c r="F29" s="11">
        <f>2/30</f>
        <v>0.0666666666666667</v>
      </c>
      <c r="G29" s="11">
        <v>130</v>
      </c>
      <c r="H29" s="9" t="s">
        <v>29</v>
      </c>
      <c r="I29" s="19">
        <v>550</v>
      </c>
      <c r="J29" s="20">
        <f t="shared" si="2"/>
        <v>16811.6666666667</v>
      </c>
      <c r="K29" s="20">
        <v>0</v>
      </c>
      <c r="L29" s="20">
        <v>0</v>
      </c>
      <c r="M29" s="20">
        <v>0</v>
      </c>
      <c r="N29" s="23">
        <f t="shared" si="3"/>
        <v>16811.6666666667</v>
      </c>
      <c r="O29" s="24">
        <v>45.953</v>
      </c>
      <c r="P29" s="20">
        <f t="shared" si="0"/>
        <v>5973.89</v>
      </c>
      <c r="Q29" s="20">
        <v>0</v>
      </c>
      <c r="R29" s="20">
        <v>0</v>
      </c>
      <c r="S29" s="20">
        <f t="shared" si="4"/>
        <v>5973.89</v>
      </c>
      <c r="T29" s="20">
        <f t="shared" si="5"/>
        <v>10837.7766666667</v>
      </c>
      <c r="U29" s="36">
        <f t="shared" si="6"/>
        <v>1.81419086502541</v>
      </c>
    </row>
    <row r="30" ht="15.75" spans="1:21">
      <c r="A30" s="7">
        <v>27</v>
      </c>
      <c r="B30" s="9">
        <f t="shared" si="7"/>
        <v>1055</v>
      </c>
      <c r="C30" s="9">
        <v>0</v>
      </c>
      <c r="D30" s="9">
        <f t="shared" si="1"/>
        <v>1055</v>
      </c>
      <c r="E30" s="10">
        <f>SUM(25,(PRODUCT(29,30)))/30</f>
        <v>29.8333333333333</v>
      </c>
      <c r="F30" s="11">
        <f>6/30</f>
        <v>0.2</v>
      </c>
      <c r="G30" s="11">
        <v>130</v>
      </c>
      <c r="H30" s="9" t="s">
        <v>31</v>
      </c>
      <c r="I30" s="19">
        <v>550</v>
      </c>
      <c r="J30" s="20">
        <f t="shared" si="2"/>
        <v>16408.3333333333</v>
      </c>
      <c r="K30" s="20">
        <v>0</v>
      </c>
      <c r="L30" s="20">
        <v>0</v>
      </c>
      <c r="M30" s="20">
        <v>0</v>
      </c>
      <c r="N30" s="23">
        <f t="shared" si="3"/>
        <v>16408.3333333333</v>
      </c>
      <c r="O30" s="24">
        <v>45.953</v>
      </c>
      <c r="P30" s="20">
        <f t="shared" si="0"/>
        <v>5973.89</v>
      </c>
      <c r="Q30" s="20">
        <v>1650</v>
      </c>
      <c r="R30" s="20">
        <v>0</v>
      </c>
      <c r="S30" s="20">
        <f t="shared" si="4"/>
        <v>7623.89</v>
      </c>
      <c r="T30" s="20">
        <f t="shared" si="5"/>
        <v>8784.44333333333</v>
      </c>
      <c r="U30" s="36">
        <f t="shared" si="6"/>
        <v>1.15222587594172</v>
      </c>
    </row>
    <row r="31" ht="15.75" spans="1:21">
      <c r="A31" s="7">
        <v>28</v>
      </c>
      <c r="B31" s="9">
        <f t="shared" si="7"/>
        <v>1055</v>
      </c>
      <c r="C31" s="9">
        <v>2</v>
      </c>
      <c r="D31" s="9">
        <f t="shared" si="1"/>
        <v>1053</v>
      </c>
      <c r="E31" s="10">
        <f>SUM(28,(PRODUCT(29,30)))/30</f>
        <v>29.9333333333333</v>
      </c>
      <c r="F31" s="11">
        <f>0/30</f>
        <v>0</v>
      </c>
      <c r="G31" s="11">
        <v>130</v>
      </c>
      <c r="H31" s="9" t="s">
        <v>31</v>
      </c>
      <c r="I31" s="19">
        <v>550</v>
      </c>
      <c r="J31" s="20">
        <f t="shared" si="2"/>
        <v>16463.3333333333</v>
      </c>
      <c r="K31" s="20">
        <v>0</v>
      </c>
      <c r="L31" s="20">
        <v>0</v>
      </c>
      <c r="M31" s="20">
        <v>0</v>
      </c>
      <c r="N31" s="23">
        <f t="shared" si="3"/>
        <v>16463.3333333333</v>
      </c>
      <c r="O31" s="24">
        <v>45.953</v>
      </c>
      <c r="P31" s="20">
        <f t="shared" si="0"/>
        <v>5973.89</v>
      </c>
      <c r="Q31" s="20">
        <v>825</v>
      </c>
      <c r="R31" s="20">
        <v>0</v>
      </c>
      <c r="S31" s="20">
        <f t="shared" si="4"/>
        <v>6798.89</v>
      </c>
      <c r="T31" s="20">
        <f t="shared" si="5"/>
        <v>9664.44333333333</v>
      </c>
      <c r="U31" s="36">
        <f t="shared" si="6"/>
        <v>1.42147370134439</v>
      </c>
    </row>
    <row r="32" ht="15.75" spans="1:21">
      <c r="A32" s="7">
        <v>29</v>
      </c>
      <c r="B32" s="9">
        <f t="shared" si="7"/>
        <v>1053</v>
      </c>
      <c r="C32" s="9">
        <v>0</v>
      </c>
      <c r="D32" s="9">
        <f t="shared" si="1"/>
        <v>1053</v>
      </c>
      <c r="E32" s="10">
        <f>SUM(19,(PRODUCT(30,30)))/30</f>
        <v>30.6333333333333</v>
      </c>
      <c r="F32" s="11">
        <f>4/30</f>
        <v>0.133333333333333</v>
      </c>
      <c r="G32" s="11">
        <v>130</v>
      </c>
      <c r="H32" s="9" t="s">
        <v>31</v>
      </c>
      <c r="I32" s="19">
        <v>550</v>
      </c>
      <c r="J32" s="20">
        <f t="shared" si="2"/>
        <v>16848.3333333333</v>
      </c>
      <c r="K32" s="20">
        <v>0</v>
      </c>
      <c r="L32" s="20">
        <v>0</v>
      </c>
      <c r="M32" s="20">
        <v>0</v>
      </c>
      <c r="N32" s="23">
        <f t="shared" si="3"/>
        <v>16848.3333333333</v>
      </c>
      <c r="O32" s="24">
        <v>45.953</v>
      </c>
      <c r="P32" s="20">
        <f t="shared" si="0"/>
        <v>5973.89</v>
      </c>
      <c r="Q32" s="20">
        <v>825</v>
      </c>
      <c r="R32" s="20">
        <v>0</v>
      </c>
      <c r="S32" s="20">
        <f t="shared" si="4"/>
        <v>6798.89</v>
      </c>
      <c r="T32" s="20">
        <f t="shared" si="5"/>
        <v>10049.4433333333</v>
      </c>
      <c r="U32" s="36">
        <f t="shared" si="6"/>
        <v>1.47810059191035</v>
      </c>
    </row>
    <row r="33" ht="15.75" spans="1:21">
      <c r="A33" s="7">
        <v>30</v>
      </c>
      <c r="B33" s="9">
        <f t="shared" si="7"/>
        <v>1053</v>
      </c>
      <c r="C33" s="9">
        <v>0</v>
      </c>
      <c r="D33" s="9">
        <f t="shared" si="1"/>
        <v>1053</v>
      </c>
      <c r="E33" s="10">
        <f>SUM(24,(PRODUCT(29,30)))/30</f>
        <v>29.8</v>
      </c>
      <c r="F33" s="11">
        <f>0/30</f>
        <v>0</v>
      </c>
      <c r="G33" s="11">
        <v>130</v>
      </c>
      <c r="H33" s="9" t="s">
        <v>29</v>
      </c>
      <c r="I33" s="19">
        <v>550</v>
      </c>
      <c r="J33" s="20">
        <f t="shared" si="2"/>
        <v>16390</v>
      </c>
      <c r="K33" s="20">
        <v>0</v>
      </c>
      <c r="L33" s="20">
        <v>0</v>
      </c>
      <c r="M33" s="20">
        <v>0</v>
      </c>
      <c r="N33" s="23">
        <f t="shared" si="3"/>
        <v>16390</v>
      </c>
      <c r="O33" s="24">
        <v>45.953</v>
      </c>
      <c r="P33" s="20">
        <f t="shared" si="0"/>
        <v>5973.89</v>
      </c>
      <c r="Q33" s="20">
        <v>0</v>
      </c>
      <c r="R33" s="20">
        <v>0</v>
      </c>
      <c r="S33" s="20">
        <f t="shared" si="4"/>
        <v>5973.89</v>
      </c>
      <c r="T33" s="20">
        <f t="shared" si="5"/>
        <v>10416.11</v>
      </c>
      <c r="U33" s="36">
        <f t="shared" si="6"/>
        <v>1.74360592511747</v>
      </c>
    </row>
    <row r="34" ht="15.75" spans="1:21">
      <c r="A34" s="7">
        <v>31</v>
      </c>
      <c r="B34" s="9">
        <f t="shared" si="7"/>
        <v>1053</v>
      </c>
      <c r="C34" s="9">
        <v>3</v>
      </c>
      <c r="D34" s="9">
        <f t="shared" si="1"/>
        <v>1050</v>
      </c>
      <c r="E34" s="10">
        <f>SUM(6,(PRODUCT(29,30)))/30</f>
        <v>29.2</v>
      </c>
      <c r="F34" s="11">
        <f>0/30</f>
        <v>0</v>
      </c>
      <c r="G34" s="11">
        <v>130</v>
      </c>
      <c r="H34" s="9" t="s">
        <v>29</v>
      </c>
      <c r="I34" s="19">
        <v>550</v>
      </c>
      <c r="J34" s="20">
        <f t="shared" si="2"/>
        <v>16060</v>
      </c>
      <c r="K34" s="20">
        <v>0</v>
      </c>
      <c r="L34" s="25">
        <v>0</v>
      </c>
      <c r="M34" s="25">
        <v>0</v>
      </c>
      <c r="N34" s="23">
        <f t="shared" si="3"/>
        <v>16060</v>
      </c>
      <c r="O34" s="24">
        <v>45.953</v>
      </c>
      <c r="P34" s="20">
        <f t="shared" si="0"/>
        <v>5973.89</v>
      </c>
      <c r="Q34" s="25">
        <v>0</v>
      </c>
      <c r="R34" s="25">
        <v>0</v>
      </c>
      <c r="S34" s="20">
        <f t="shared" si="4"/>
        <v>5973.89</v>
      </c>
      <c r="T34" s="20">
        <f t="shared" si="5"/>
        <v>10086.11</v>
      </c>
      <c r="U34" s="36">
        <f t="shared" si="6"/>
        <v>1.68836553736343</v>
      </c>
    </row>
    <row r="35" ht="48" spans="5:21">
      <c r="E35" s="2"/>
      <c r="F35" s="2"/>
      <c r="G35" s="2"/>
      <c r="I35" s="12"/>
      <c r="J35" s="13"/>
      <c r="K35" s="13"/>
      <c r="L35" s="26"/>
      <c r="M35" s="27" t="s">
        <v>32</v>
      </c>
      <c r="N35" s="28">
        <f>SUM(N4:N34)</f>
        <v>548395</v>
      </c>
      <c r="O35" s="27" t="s">
        <v>33</v>
      </c>
      <c r="P35" s="20">
        <f>SUM(P4:P34)</f>
        <v>185511.94</v>
      </c>
      <c r="Q35" s="27"/>
      <c r="R35" s="27" t="s">
        <v>34</v>
      </c>
      <c r="S35" s="22">
        <f>SUM(S4:S34)</f>
        <v>188811.94</v>
      </c>
      <c r="T35" s="13"/>
      <c r="U35" s="30"/>
    </row>
    <row r="36" ht="32.25" spans="5:21">
      <c r="E36" s="2"/>
      <c r="F36" s="2"/>
      <c r="G36" s="2"/>
      <c r="I36" s="12"/>
      <c r="J36" s="13"/>
      <c r="K36" s="13"/>
      <c r="L36" s="13"/>
      <c r="M36" s="13"/>
      <c r="N36" s="13"/>
      <c r="O36" s="29"/>
      <c r="P36" s="13"/>
      <c r="Q36" s="13"/>
      <c r="R36" s="13"/>
      <c r="S36" s="27" t="s">
        <v>35</v>
      </c>
      <c r="T36" s="37">
        <f>SUM(T4:T34)</f>
        <v>359583.06</v>
      </c>
      <c r="U36" s="30"/>
    </row>
    <row r="37" ht="43.5" spans="5:21">
      <c r="E37" s="2"/>
      <c r="F37" s="2"/>
      <c r="G37" s="2"/>
      <c r="I37" s="12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38" t="s">
        <v>36</v>
      </c>
      <c r="U37" s="39">
        <f>AVERAGE(U4:U34)</f>
        <v>1.91550571734367</v>
      </c>
    </row>
  </sheetData>
  <mergeCells count="12">
    <mergeCell ref="I2:N2"/>
    <mergeCell ref="O2:S2"/>
    <mergeCell ref="A2:A3"/>
    <mergeCell ref="B2:B3"/>
    <mergeCell ref="C2:C3"/>
    <mergeCell ref="D2:D3"/>
    <mergeCell ref="E2:E3"/>
    <mergeCell ref="F2:F3"/>
    <mergeCell ref="G2:G3"/>
    <mergeCell ref="H2:H3"/>
    <mergeCell ref="T2:T3"/>
    <mergeCell ref="U2:U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Fiyinfolu</dc:creator>
  <cp:lastModifiedBy>hp 840</cp:lastModifiedBy>
  <dcterms:created xsi:type="dcterms:W3CDTF">2013-06-04T18:50:00Z</dcterms:created>
  <dcterms:modified xsi:type="dcterms:W3CDTF">2020-06-11T09:22:19Z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1033-11.2.0.9396</vt:lpwstr>
  </property>
</Properties>
</file>